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4"/>
  </bookViews>
  <sheets>
    <sheet name="Item1" sheetId="1" r:id="rId1"/>
    <sheet name="Item2" sheetId="2" r:id="rId2"/>
    <sheet name="Item3" sheetId="3" state="hidden" r:id="rId3"/>
    <sheet name="TOTAL" sheetId="4" r:id="rId4"/>
    <sheet name="menores" sheetId="5" r:id="rId5"/>
  </sheets>
  <definedNames>
    <definedName name="_xlnm.Print_Area" localSheetId="4">menores!$A$1:$F$7</definedName>
    <definedName name="_xlnm.Print_Area" localSheetId="3">TOTAL!$A$1:$F$12</definedName>
    <definedName name="Print_Area_0" localSheetId="4">menores!$A$1:$F$7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" i="5" l="1"/>
  <c r="C6" i="5"/>
  <c r="B6" i="5"/>
  <c r="D4" i="5"/>
  <c r="C4" i="5"/>
  <c r="B4" i="5"/>
  <c r="D11" i="4"/>
  <c r="C11" i="4"/>
  <c r="B11" i="4"/>
  <c r="D10" i="4"/>
  <c r="C10" i="4"/>
  <c r="B10" i="4"/>
  <c r="H20" i="3"/>
  <c r="G20" i="3" s="1"/>
  <c r="F20" i="3"/>
  <c r="D20" i="3"/>
  <c r="B20" i="3"/>
  <c r="I17" i="3"/>
  <c r="I16" i="3"/>
  <c r="I15" i="3"/>
  <c r="I14" i="3"/>
  <c r="I13" i="3"/>
  <c r="I12" i="3"/>
  <c r="I11" i="3"/>
  <c r="I10" i="3"/>
  <c r="I9" i="3"/>
  <c r="I8" i="3"/>
  <c r="I7" i="3"/>
  <c r="F3" i="3"/>
  <c r="H20" i="2"/>
  <c r="G20" i="2" s="1"/>
  <c r="B5" i="5" s="1"/>
  <c r="F20" i="2"/>
  <c r="D20" i="2"/>
  <c r="B20" i="2"/>
  <c r="I17" i="2"/>
  <c r="I16" i="2"/>
  <c r="I15" i="2"/>
  <c r="I14" i="2"/>
  <c r="I13" i="2"/>
  <c r="I12" i="2"/>
  <c r="I11" i="2"/>
  <c r="F3" i="2"/>
  <c r="E6" i="5" s="1"/>
  <c r="F6" i="5" s="1"/>
  <c r="H20" i="1"/>
  <c r="G20" i="1" s="1"/>
  <c r="B3" i="5" s="1"/>
  <c r="F20" i="1"/>
  <c r="D20" i="1"/>
  <c r="B20" i="1"/>
  <c r="I17" i="1"/>
  <c r="I16" i="1"/>
  <c r="I15" i="1"/>
  <c r="I14" i="1"/>
  <c r="I13" i="1"/>
  <c r="I12" i="1"/>
  <c r="F3" i="1"/>
  <c r="E4" i="5" s="1"/>
  <c r="F4" i="5" l="1"/>
  <c r="A20" i="1"/>
  <c r="F7" i="5"/>
  <c r="A20" i="3"/>
  <c r="C20" i="3" s="1"/>
  <c r="A20" i="2"/>
  <c r="C20" i="2" s="1"/>
  <c r="I10" i="2" l="1"/>
  <c r="I8" i="2"/>
  <c r="I9" i="2"/>
  <c r="C20" i="1"/>
  <c r="I11" i="1" s="1"/>
  <c r="I4" i="3"/>
  <c r="E20" i="3" s="1"/>
  <c r="I3" i="3"/>
  <c r="I6" i="3"/>
  <c r="I5" i="3"/>
  <c r="I6" i="2"/>
  <c r="I5" i="2"/>
  <c r="I4" i="2"/>
  <c r="I3" i="2"/>
  <c r="I7" i="2"/>
  <c r="I5" i="1" l="1"/>
  <c r="I10" i="1"/>
  <c r="I9" i="1"/>
  <c r="I8" i="1"/>
  <c r="I7" i="1"/>
  <c r="I6" i="1"/>
  <c r="E20" i="2"/>
  <c r="H22" i="2" s="1"/>
  <c r="H23" i="2" s="1"/>
  <c r="I4" i="1"/>
  <c r="I3" i="1"/>
  <c r="E3" i="3"/>
  <c r="H22" i="3"/>
  <c r="H23" i="3" s="1"/>
  <c r="E3" i="2" l="1"/>
  <c r="E11" i="4" s="1"/>
  <c r="F11" i="4" s="1"/>
  <c r="E20" i="1"/>
  <c r="E3" i="1" s="1"/>
  <c r="E10" i="4" s="1"/>
  <c r="F10" i="4" s="1"/>
  <c r="H22" i="1" l="1"/>
  <c r="H23" i="1" s="1"/>
  <c r="F12" i="4"/>
</calcChain>
</file>

<file path=xl/sharedStrings.xml><?xml version="1.0" encoding="utf-8"?>
<sst xmlns="http://schemas.openxmlformats.org/spreadsheetml/2006/main" count="124" uniqueCount="56">
  <si>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</si>
  <si>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</si>
  <si>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</si>
  <si>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</si>
  <si>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</si>
  <si>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</si>
  <si>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</si>
  <si>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</si>
  <si>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</si>
  <si>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</si>
  <si>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</si>
  <si>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</si>
  <si>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</si>
  <si>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</si>
  <si>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</si>
  <si>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</si>
  <si>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</si>
  <si>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</si>
  <si>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</si>
  <si>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</si>
  <si>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</si>
  <si>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</si>
  <si>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</si>
  <si>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</si>
  <si>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</si>
  <si>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</si>
  <si>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</si>
  <si>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</si>
  <si>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</si>
  <si>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Locação de Grupo Gerador de 80 KVA/64KW 60Hz (Stand –By)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 e sistema de proteção de alta temperatura, baixa pressão de óleo lubrificante, sobrevelocidade e subvelocidade, monitoramento ativo de tensão, frequência, corrente, potência, fator de potência, distorção harmônica, além de botão de emergência e partida remota. Distâncias estimadas dos lances de cabos: -Entre o GRUPO GERADOR e o QTA EXTERNO – aproximadamente 12 m: -Entre o QTA EXTERNO e o QGBT – 12m. Corrente Máxima por Fase estimada: 100 A (a responsabilidade pelo dimensionamento é da CONTRATADA, para a qual é facultada visita ao local). Deverá ser instalado no CAT (Centro de Apoio Técnico) do TRE-BA, na Rodovia BR 324, Porto Seco Pirajá, Salvador-Bahia.</t>
  </si>
  <si>
    <t>12.342.574/0001-27 LISBOA CONSTRUCOES</t>
  </si>
  <si>
    <t>33.845.322/0001-90 A GERADORA ALUGUEL</t>
  </si>
  <si>
    <t>08.100.057/0001-74 TECNOGERA LOCACAO</t>
  </si>
  <si>
    <t>73.734.048/0001-05 PORTUGAL LOCACAO DE MAQUINAS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</si>
  <si>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</si>
  <si>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</si>
  <si>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</si>
  <si>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</si>
  <si>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</si>
  <si>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</si>
  <si>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</si>
  <si>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</si>
  <si>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TRIBUNAL REGIONAL ELEITORAL DA BAHIA</t>
  </si>
  <si>
    <t>Seção de Análise e Aquisições</t>
  </si>
  <si>
    <t>MENORES PREÇOS OFERTADOS</t>
  </si>
  <si>
    <t>Fornec.</t>
  </si>
  <si>
    <t>VALOR TOTAL - MENORES PREÇOS OFERTADOS</t>
  </si>
  <si>
    <t xml:space="preserve">Leitor Biométrico para registro de ponto eletrônico
Interface: USB 2.0.
Tipo de sensor: Ótico.
Resolução: 500 dpi (mínimo).
Níveis de cinza: a partir de 256.
Compatibilidade de SDK: Fingerprint SDK (Griaule).
Compatibilidade de linguagem: Java.
Área de captura: 16 x 24 mm (mínimo).
Resolução da imagem: 320x480 pixels (mínimo).
Detecção: Dedo Vivo (Live Finger Detection, LFV).
Garantia: 12 (doze) meses, no mínimo. </t>
  </si>
  <si>
    <t>MANHUACU CONSTRUCAO, TERCEIRIZACAO E COMERCIALIZACAO DE MATERIAIS EIRELI</t>
  </si>
  <si>
    <t>R. C. ROMANO IMPORTAÇÃO DE ELETRO</t>
  </si>
  <si>
    <t>LOJASEG EQUIPAMENTOS DIGITAIS DE SEGURANCA E CONTROLE DE ACESSO LTDA</t>
  </si>
  <si>
    <t>G.B. SERON SOLUCOES EM SEGURANCA</t>
  </si>
  <si>
    <t>FELIPE DE LIMA FIRMINO</t>
  </si>
  <si>
    <t>NEOKOROS BRASIL LTDA</t>
  </si>
  <si>
    <t>ACOMPANY COMERCIO DE EQUIPAMENTOS ELETRONICOS LTDA</t>
  </si>
  <si>
    <t>SOLTECH COMECIO E SERVICOS ELETRONICOS E ELETRICOS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</si>
</sst>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4010025</xdr:colOff>
      <xdr:row>0</xdr:row>
      <xdr:rowOff>0</xdr:rowOff>
    </xdr:from>
    <xdr:to>
      <xdr:col>1</xdr:col>
      <xdr:colOff>4775790</xdr:colOff>
      <xdr:row>4</xdr:row>
      <xdr:rowOff>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619625" y="0"/>
          <a:ext cx="765765" cy="8001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2" sqref="G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47</v>
      </c>
      <c r="C3" s="48" t="s">
        <v>10</v>
      </c>
      <c r="D3" s="49">
        <v>75</v>
      </c>
      <c r="E3" s="50">
        <f>IF(C20&lt;=25%,D20,MIN(E20:F20))</f>
        <v>689.18</v>
      </c>
      <c r="F3" s="50">
        <f>MIN(H3:H17)</f>
        <v>461.33</v>
      </c>
      <c r="G3" s="6" t="s">
        <v>48</v>
      </c>
      <c r="H3" s="7">
        <v>461.33</v>
      </c>
      <c r="I3" s="8">
        <f t="shared" ref="I3:I17" si="0">IF(H3="","",(IF($C$20&lt;25%,"N/A",IF(H3&lt;=($D$20+$A$20),H3,"Descartado"))))</f>
        <v>461.33</v>
      </c>
    </row>
    <row r="4" spans="1:9">
      <c r="A4" s="46"/>
      <c r="B4" s="47"/>
      <c r="C4" s="48"/>
      <c r="D4" s="49"/>
      <c r="E4" s="50"/>
      <c r="F4" s="50"/>
      <c r="G4" s="6" t="s">
        <v>49</v>
      </c>
      <c r="H4" s="7">
        <v>595.84</v>
      </c>
      <c r="I4" s="8">
        <f t="shared" si="0"/>
        <v>595.84</v>
      </c>
    </row>
    <row r="5" spans="1:9">
      <c r="A5" s="46"/>
      <c r="B5" s="47"/>
      <c r="C5" s="48"/>
      <c r="D5" s="49"/>
      <c r="E5" s="50"/>
      <c r="F5" s="50"/>
      <c r="G5" s="6" t="s">
        <v>50</v>
      </c>
      <c r="H5" s="7">
        <v>637</v>
      </c>
      <c r="I5" s="8">
        <f t="shared" si="0"/>
        <v>637</v>
      </c>
    </row>
    <row r="6" spans="1:9">
      <c r="A6" s="46"/>
      <c r="B6" s="47"/>
      <c r="C6" s="48"/>
      <c r="D6" s="49"/>
      <c r="E6" s="50"/>
      <c r="F6" s="50"/>
      <c r="G6" s="6" t="s">
        <v>51</v>
      </c>
      <c r="H6" s="7">
        <v>664.97</v>
      </c>
      <c r="I6" s="8">
        <f t="shared" si="0"/>
        <v>664.97</v>
      </c>
    </row>
    <row r="7" spans="1:9">
      <c r="A7" s="46"/>
      <c r="B7" s="47"/>
      <c r="C7" s="48"/>
      <c r="D7" s="49"/>
      <c r="E7" s="50"/>
      <c r="F7" s="50"/>
      <c r="G7" s="6" t="s">
        <v>52</v>
      </c>
      <c r="H7" s="7">
        <v>885.96</v>
      </c>
      <c r="I7" s="8">
        <f t="shared" si="0"/>
        <v>885.96</v>
      </c>
    </row>
    <row r="8" spans="1:9">
      <c r="A8" s="46"/>
      <c r="B8" s="47"/>
      <c r="C8" s="48"/>
      <c r="D8" s="49"/>
      <c r="E8" s="50"/>
      <c r="F8" s="50"/>
      <c r="G8" s="6" t="s">
        <v>53</v>
      </c>
      <c r="H8" s="7">
        <v>890</v>
      </c>
      <c r="I8" s="8">
        <f t="shared" si="0"/>
        <v>890</v>
      </c>
    </row>
    <row r="9" spans="1:9">
      <c r="A9" s="46"/>
      <c r="B9" s="47"/>
      <c r="C9" s="48"/>
      <c r="D9" s="49"/>
      <c r="E9" s="50"/>
      <c r="F9" s="50"/>
      <c r="G9" s="6" t="s">
        <v>54</v>
      </c>
      <c r="H9" s="7">
        <v>1055</v>
      </c>
      <c r="I9" s="8" t="str">
        <f t="shared" si="0"/>
        <v>Descartado</v>
      </c>
    </row>
    <row r="10" spans="1:9">
      <c r="A10" s="46"/>
      <c r="B10" s="47"/>
      <c r="C10" s="48"/>
      <c r="D10" s="49"/>
      <c r="E10" s="50"/>
      <c r="F10" s="50"/>
      <c r="G10" s="6" t="s">
        <v>55</v>
      </c>
      <c r="H10" s="7">
        <v>1140</v>
      </c>
      <c r="I10" s="8" t="str">
        <f t="shared" si="0"/>
        <v>Descartado</v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1" t="s">
        <v>17</v>
      </c>
      <c r="H19" s="51"/>
      <c r="I19" s="18"/>
    </row>
    <row r="20" spans="1:11">
      <c r="A20" s="19">
        <f>IF(B20&lt;2,"N/A",(STDEV(H3:H17)))</f>
        <v>238.05285900104479</v>
      </c>
      <c r="B20" s="19">
        <f>COUNT(H3:H17)</f>
        <v>8</v>
      </c>
      <c r="C20" s="20">
        <f>IF(B20&lt;2,"N/A",(A20/D20))</f>
        <v>0.300852891591948</v>
      </c>
      <c r="D20" s="21">
        <f>ROUND(AVERAGE(H3:H17),2)</f>
        <v>791.26</v>
      </c>
      <c r="E20" s="22">
        <f>IFERROR(ROUND(IF(B20&lt;2,"N/A",(IF(C20&lt;=25%,"N/A",AVERAGE(I3:I17)))),2),"N/A")</f>
        <v>689.18</v>
      </c>
      <c r="F20" s="22">
        <f>ROUND(MEDIAN(H3:H17),2)</f>
        <v>775.47</v>
      </c>
      <c r="G20" s="23" t="str">
        <f>INDEX(G3:G17,MATCH(H20,H3:H17,0))</f>
        <v>MANHUACU CONSTRUCAO, TERCEIRIZACAO E COMERCIALIZACAO DE MATERIAIS EIRELI</v>
      </c>
      <c r="H20" s="24">
        <f>MIN(H3:H17)</f>
        <v>461.33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18</v>
      </c>
      <c r="H22" s="32">
        <f>IF(C20&lt;=25%,D20,MIN(E20:F20))</f>
        <v>689.18</v>
      </c>
    </row>
    <row r="23" spans="1:11">
      <c r="B23" s="25"/>
      <c r="C23" s="25"/>
      <c r="D23" s="52"/>
      <c r="E23" s="52"/>
      <c r="F23" s="33"/>
      <c r="G23" s="4" t="s">
        <v>19</v>
      </c>
      <c r="H23" s="24">
        <f>ROUND(H22,2)*D3</f>
        <v>51688.499999999993</v>
      </c>
    </row>
    <row r="24" spans="1:11">
      <c r="B24" s="29"/>
      <c r="C24" s="29"/>
      <c r="D24" s="18"/>
      <c r="E24" s="18"/>
    </row>
    <row r="26" spans="1:11" ht="12.75" customHeight="1">
      <c r="A26" s="53" t="s">
        <v>20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21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23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24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25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26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2" sqref="G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47</v>
      </c>
      <c r="C3" s="48" t="s">
        <v>10</v>
      </c>
      <c r="D3" s="49">
        <v>225</v>
      </c>
      <c r="E3" s="50">
        <f>IF(C20&lt;=25%,D20,MIN(E20:F20))</f>
        <v>689.18</v>
      </c>
      <c r="F3" s="50">
        <f>MIN(H3:H17)</f>
        <v>461.33</v>
      </c>
      <c r="G3" s="6" t="s">
        <v>48</v>
      </c>
      <c r="H3" s="7">
        <v>461.33</v>
      </c>
      <c r="I3" s="8">
        <f t="shared" ref="I3:I17" si="0">IF(H3="","",(IF($C$20&lt;25%,"N/A",IF(H3&lt;=($D$20+$A$20),H3,"Descartado"))))</f>
        <v>461.33</v>
      </c>
    </row>
    <row r="4" spans="1:9">
      <c r="A4" s="46"/>
      <c r="B4" s="47"/>
      <c r="C4" s="48"/>
      <c r="D4" s="49"/>
      <c r="E4" s="50"/>
      <c r="F4" s="50"/>
      <c r="G4" s="6" t="s">
        <v>49</v>
      </c>
      <c r="H4" s="7">
        <v>595.84</v>
      </c>
      <c r="I4" s="8">
        <f t="shared" si="0"/>
        <v>595.84</v>
      </c>
    </row>
    <row r="5" spans="1:9">
      <c r="A5" s="46"/>
      <c r="B5" s="47"/>
      <c r="C5" s="48"/>
      <c r="D5" s="49"/>
      <c r="E5" s="50"/>
      <c r="F5" s="50"/>
      <c r="G5" s="6" t="s">
        <v>50</v>
      </c>
      <c r="H5" s="7">
        <v>637</v>
      </c>
      <c r="I5" s="8">
        <f t="shared" si="0"/>
        <v>637</v>
      </c>
    </row>
    <row r="6" spans="1:9">
      <c r="A6" s="46"/>
      <c r="B6" s="47"/>
      <c r="C6" s="48"/>
      <c r="D6" s="49"/>
      <c r="E6" s="50"/>
      <c r="F6" s="50"/>
      <c r="G6" s="6" t="s">
        <v>51</v>
      </c>
      <c r="H6" s="7">
        <v>664.97</v>
      </c>
      <c r="I6" s="8">
        <f t="shared" si="0"/>
        <v>664.97</v>
      </c>
    </row>
    <row r="7" spans="1:9">
      <c r="A7" s="46"/>
      <c r="B7" s="47"/>
      <c r="C7" s="48"/>
      <c r="D7" s="49"/>
      <c r="E7" s="50"/>
      <c r="F7" s="50"/>
      <c r="G7" s="6" t="s">
        <v>52</v>
      </c>
      <c r="H7" s="7">
        <v>885.96</v>
      </c>
      <c r="I7" s="8">
        <f t="shared" si="0"/>
        <v>885.96</v>
      </c>
    </row>
    <row r="8" spans="1:9">
      <c r="A8" s="46"/>
      <c r="B8" s="47"/>
      <c r="C8" s="48"/>
      <c r="D8" s="49"/>
      <c r="E8" s="50"/>
      <c r="F8" s="50"/>
      <c r="G8" s="6" t="s">
        <v>53</v>
      </c>
      <c r="H8" s="7">
        <v>890</v>
      </c>
      <c r="I8" s="8">
        <f t="shared" si="0"/>
        <v>890</v>
      </c>
    </row>
    <row r="9" spans="1:9">
      <c r="A9" s="46"/>
      <c r="B9" s="47"/>
      <c r="C9" s="48"/>
      <c r="D9" s="49"/>
      <c r="E9" s="50"/>
      <c r="F9" s="50"/>
      <c r="G9" s="6" t="s">
        <v>54</v>
      </c>
      <c r="H9" s="7">
        <v>1055</v>
      </c>
      <c r="I9" s="8" t="str">
        <f t="shared" si="0"/>
        <v>Descartado</v>
      </c>
    </row>
    <row r="10" spans="1:9">
      <c r="A10" s="46"/>
      <c r="B10" s="47"/>
      <c r="C10" s="48"/>
      <c r="D10" s="49"/>
      <c r="E10" s="50"/>
      <c r="F10" s="50"/>
      <c r="G10" s="6" t="s">
        <v>55</v>
      </c>
      <c r="H10" s="7">
        <v>1140</v>
      </c>
      <c r="I10" s="8" t="str">
        <f t="shared" si="0"/>
        <v>Descartado</v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1" t="s">
        <v>17</v>
      </c>
      <c r="H19" s="51"/>
      <c r="I19" s="18"/>
    </row>
    <row r="20" spans="1:11">
      <c r="A20" s="19">
        <f>IF(B20&lt;2,"N/A",(STDEV(H3:H17)))</f>
        <v>238.05285900104479</v>
      </c>
      <c r="B20" s="19">
        <f>COUNT(H3:H17)</f>
        <v>8</v>
      </c>
      <c r="C20" s="20">
        <f>IF(B20&lt;2,"N/A",(A20/D20))</f>
        <v>0.300852891591948</v>
      </c>
      <c r="D20" s="21">
        <f>ROUND(AVERAGE(H3:H17),2)</f>
        <v>791.26</v>
      </c>
      <c r="E20" s="22">
        <f>IFERROR(ROUND(IF(B20&lt;2,"N/A",(IF(C20&lt;=25%,"N/A",AVERAGE(I3:I17)))),2),"N/A")</f>
        <v>689.18</v>
      </c>
      <c r="F20" s="22">
        <f>ROUND(MEDIAN(H3:H17),2)</f>
        <v>775.47</v>
      </c>
      <c r="G20" s="23" t="str">
        <f>INDEX(G3:G17,MATCH(H20,H3:H17,0))</f>
        <v>MANHUACU CONSTRUCAO, TERCEIRIZACAO E COMERCIALIZACAO DE MATERIAIS EIRELI</v>
      </c>
      <c r="H20" s="24">
        <f>MIN(H3:H17)</f>
        <v>461.33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18</v>
      </c>
      <c r="H22" s="32">
        <f>IF(C20&lt;=25%,D20,MIN(E20:F20))</f>
        <v>689.18</v>
      </c>
    </row>
    <row r="23" spans="1:11">
      <c r="B23" s="25"/>
      <c r="C23" s="25"/>
      <c r="D23" s="52"/>
      <c r="E23" s="52"/>
      <c r="F23" s="33"/>
      <c r="G23" s="4" t="s">
        <v>19</v>
      </c>
      <c r="H23" s="24">
        <f>ROUND(H22,2)*D3</f>
        <v>155065.5</v>
      </c>
    </row>
    <row r="24" spans="1:11">
      <c r="B24" s="29"/>
      <c r="C24" s="29"/>
      <c r="D24" s="18"/>
      <c r="E24" s="18"/>
    </row>
    <row r="26" spans="1:11" ht="12.75" customHeight="1">
      <c r="A26" s="53" t="s">
        <v>20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21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23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24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25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26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C1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29</v>
      </c>
      <c r="C3" s="48" t="s">
        <v>10</v>
      </c>
      <c r="D3" s="49">
        <v>1</v>
      </c>
      <c r="E3" s="50">
        <f>IF(C20&lt;=25%,D20,MIN(E20:F20))</f>
        <v>17846.25</v>
      </c>
      <c r="F3" s="50">
        <f>MIN(H3:H17)</f>
        <v>4076</v>
      </c>
      <c r="G3" s="6" t="s">
        <v>30</v>
      </c>
      <c r="H3" s="7">
        <v>22800</v>
      </c>
      <c r="I3" s="8">
        <f t="shared" ref="I3:I17" si="0">IF(H3="","",(IF($C$20&lt;25%,"N/A",IF(H3&lt;=($D$20+$A$20),H3,"Descartado"))))</f>
        <v>22800</v>
      </c>
    </row>
    <row r="4" spans="1:9">
      <c r="A4" s="46"/>
      <c r="B4" s="47"/>
      <c r="C4" s="48"/>
      <c r="D4" s="49"/>
      <c r="E4" s="50"/>
      <c r="F4" s="50"/>
      <c r="G4" s="6" t="s">
        <v>31</v>
      </c>
      <c r="H4" s="7">
        <v>4076</v>
      </c>
      <c r="I4" s="8">
        <f t="shared" si="0"/>
        <v>4076</v>
      </c>
    </row>
    <row r="5" spans="1:9">
      <c r="A5" s="46"/>
      <c r="B5" s="47"/>
      <c r="C5" s="48"/>
      <c r="D5" s="49"/>
      <c r="E5" s="50"/>
      <c r="F5" s="50"/>
      <c r="G5" s="6" t="s">
        <v>32</v>
      </c>
      <c r="H5" s="7">
        <v>25510</v>
      </c>
      <c r="I5" s="8">
        <f t="shared" si="0"/>
        <v>25510</v>
      </c>
    </row>
    <row r="6" spans="1:9">
      <c r="A6" s="46"/>
      <c r="B6" s="47"/>
      <c r="C6" s="48"/>
      <c r="D6" s="49"/>
      <c r="E6" s="50"/>
      <c r="F6" s="50"/>
      <c r="G6" s="6" t="s">
        <v>33</v>
      </c>
      <c r="H6" s="7">
        <v>18999</v>
      </c>
      <c r="I6" s="8">
        <f t="shared" si="0"/>
        <v>18999</v>
      </c>
    </row>
    <row r="7" spans="1:9">
      <c r="A7" s="46"/>
      <c r="B7" s="47"/>
      <c r="C7" s="48"/>
      <c r="D7" s="49"/>
      <c r="E7" s="50"/>
      <c r="F7" s="50"/>
      <c r="G7" s="6"/>
      <c r="H7" s="7"/>
      <c r="I7" s="8" t="str">
        <f t="shared" si="0"/>
        <v/>
      </c>
    </row>
    <row r="8" spans="1:9">
      <c r="A8" s="46"/>
      <c r="B8" s="47"/>
      <c r="C8" s="48"/>
      <c r="D8" s="49"/>
      <c r="E8" s="50"/>
      <c r="F8" s="50"/>
      <c r="G8" s="6"/>
      <c r="H8" s="7"/>
      <c r="I8" s="8" t="str">
        <f t="shared" si="0"/>
        <v/>
      </c>
    </row>
    <row r="9" spans="1:9">
      <c r="A9" s="46"/>
      <c r="B9" s="47"/>
      <c r="C9" s="48"/>
      <c r="D9" s="49"/>
      <c r="E9" s="50"/>
      <c r="F9" s="50"/>
      <c r="G9" s="6"/>
      <c r="H9" s="7"/>
      <c r="I9" s="8" t="str">
        <f t="shared" si="0"/>
        <v/>
      </c>
    </row>
    <row r="10" spans="1:9">
      <c r="A10" s="46"/>
      <c r="B10" s="47"/>
      <c r="C10" s="48"/>
      <c r="D10" s="49"/>
      <c r="E10" s="50"/>
      <c r="F10" s="50"/>
      <c r="G10" s="6"/>
      <c r="H10" s="7"/>
      <c r="I10" s="8" t="str">
        <f t="shared" si="0"/>
        <v/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1" t="s">
        <v>17</v>
      </c>
      <c r="H19" s="51"/>
      <c r="I19" s="18"/>
    </row>
    <row r="20" spans="1:11">
      <c r="A20" s="19">
        <f>IF(B20&lt;2,"N/A",(STDEV(H3:H17)))</f>
        <v>9560.7064025973868</v>
      </c>
      <c r="B20" s="19">
        <f>COUNT(H3:H17)</f>
        <v>4</v>
      </c>
      <c r="C20" s="20">
        <f>IF(B20&lt;2,"N/A",(A20/D20))</f>
        <v>0.53572635161994187</v>
      </c>
      <c r="D20" s="21">
        <f>ROUND(AVERAGE(H3:H17),2)</f>
        <v>17846.25</v>
      </c>
      <c r="E20" s="22">
        <f>IFERROR(ROUND(IF(B20&lt;2,"N/A",(IF(C20&lt;=25%,"N/A",AVERAGE(I3:I17)))),2),"N/A")</f>
        <v>17846.25</v>
      </c>
      <c r="F20" s="22">
        <f>ROUND(MEDIAN(H3:H17),2)</f>
        <v>20899.5</v>
      </c>
      <c r="G20" s="23" t="str">
        <f>INDEX(G3:G17,MATCH(H20,H3:H17,0))</f>
        <v>33.845.322/0001-90 A GERADORA ALUGUEL</v>
      </c>
      <c r="H20" s="24">
        <f>MIN(H3:H17)</f>
        <v>4076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18</v>
      </c>
      <c r="H22" s="32">
        <f>IF(C20&lt;=25%,D20,MIN(E20:F20))</f>
        <v>17846.25</v>
      </c>
    </row>
    <row r="23" spans="1:11">
      <c r="B23" s="25"/>
      <c r="C23" s="25"/>
      <c r="D23" s="52"/>
      <c r="E23" s="52"/>
      <c r="F23" s="33"/>
      <c r="G23" s="4" t="s">
        <v>19</v>
      </c>
      <c r="H23" s="24">
        <f>ROUND(H22,2)*D3</f>
        <v>17846.25</v>
      </c>
    </row>
    <row r="24" spans="1:11">
      <c r="B24" s="29"/>
      <c r="C24" s="29"/>
      <c r="D24" s="18"/>
      <c r="E24" s="18"/>
    </row>
    <row r="26" spans="1:11" ht="12.75" customHeight="1">
      <c r="A26" s="53" t="s">
        <v>20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21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23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24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25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26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2"/>
  <sheetViews>
    <sheetView view="pageBreakPreview" zoomScaleNormal="100" zoomScaleSheetLayoutView="100" workbookViewId="0">
      <selection activeCell="B15" sqref="B15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3" width="9.140625" style="35"/>
    <col min="14" max="1023" width="9.140625" style="34"/>
  </cols>
  <sheetData>
    <row r="1" spans="1:6" ht="15.75">
      <c r="A1" s="43"/>
      <c r="B1" s="43"/>
      <c r="C1" s="43"/>
      <c r="D1" s="43"/>
      <c r="E1" s="43"/>
      <c r="F1" s="43"/>
    </row>
    <row r="2" spans="1:6" ht="15.75">
      <c r="A2" s="43"/>
      <c r="B2" s="43"/>
      <c r="C2" s="43"/>
      <c r="D2" s="43"/>
      <c r="E2" s="43"/>
      <c r="F2" s="43"/>
    </row>
    <row r="3" spans="1:6" ht="15.75">
      <c r="A3" s="43"/>
      <c r="B3" s="43"/>
      <c r="C3" s="43"/>
      <c r="D3" s="43"/>
      <c r="E3" s="43"/>
      <c r="F3" s="43"/>
    </row>
    <row r="4" spans="1:6" ht="15.75">
      <c r="A4" s="43"/>
      <c r="B4" s="43"/>
      <c r="C4" s="43"/>
      <c r="D4" s="43"/>
      <c r="E4" s="43"/>
      <c r="F4" s="43"/>
    </row>
    <row r="5" spans="1:6" ht="15.75">
      <c r="A5" s="56" t="s">
        <v>42</v>
      </c>
      <c r="B5" s="56"/>
      <c r="C5" s="56"/>
      <c r="D5" s="56"/>
      <c r="E5" s="56"/>
      <c r="F5" s="56"/>
    </row>
    <row r="6" spans="1:6" ht="15.75">
      <c r="A6" s="56" t="s">
        <v>43</v>
      </c>
      <c r="B6" s="56"/>
      <c r="C6" s="56"/>
      <c r="D6" s="56"/>
      <c r="E6" s="56"/>
      <c r="F6" s="56"/>
    </row>
    <row r="8" spans="1:6" ht="15.75" customHeight="1">
      <c r="A8" s="55" t="s">
        <v>34</v>
      </c>
      <c r="B8" s="55"/>
      <c r="C8" s="55"/>
      <c r="D8" s="55"/>
      <c r="E8" s="55"/>
      <c r="F8" s="55"/>
    </row>
    <row r="9" spans="1:6" ht="25.5">
      <c r="A9" s="36" t="s">
        <v>35</v>
      </c>
      <c r="B9" s="36" t="s">
        <v>36</v>
      </c>
      <c r="C9" s="36" t="s">
        <v>37</v>
      </c>
      <c r="D9" s="36" t="s">
        <v>38</v>
      </c>
      <c r="E9" s="36" t="s">
        <v>39</v>
      </c>
      <c r="F9" s="36" t="s">
        <v>40</v>
      </c>
    </row>
    <row r="10" spans="1:6" ht="153">
      <c r="A10" s="37">
        <v>1</v>
      </c>
      <c r="B10" s="38" t="str">
        <f>Item1!B3</f>
        <v xml:space="preserve">Leitor Biométrico para registro de ponto eletrônico
Interface: USB 2.0.
Tipo de sensor: Ótico.
Resolução: 500 dpi (mínimo).
Níveis de cinza: a partir de 256.
Compatibilidade de SDK: Fingerprint SDK (Griaule).
Compatibilidade de linguagem: Java.
Área de captura: 16 x 24 mm (mínimo).
Resolução da imagem: 320x480 pixels (mínimo).
Detecção: Dedo Vivo (Live Finger Detection, LFV).
Garantia: 12 (doze) meses, no mínimo. </v>
      </c>
      <c r="C10" s="37" t="str">
        <f>Item1!C3</f>
        <v>unidade</v>
      </c>
      <c r="D10" s="37">
        <f>Item1!D3</f>
        <v>75</v>
      </c>
      <c r="E10" s="39">
        <f>Item1!E3</f>
        <v>689.18</v>
      </c>
      <c r="F10" s="39">
        <f>(ROUND(E10,2)*D10)</f>
        <v>51688.499999999993</v>
      </c>
    </row>
    <row r="11" spans="1:6" ht="153">
      <c r="A11" s="37">
        <v>2</v>
      </c>
      <c r="B11" s="38" t="str">
        <f>Item2!B3</f>
        <v xml:space="preserve">Leitor Biométrico para registro de ponto eletrônico
Interface: USB 2.0.
Tipo de sensor: Ótico.
Resolução: 500 dpi (mínimo).
Níveis de cinza: a partir de 256.
Compatibilidade de SDK: Fingerprint SDK (Griaule).
Compatibilidade de linguagem: Java.
Área de captura: 16 x 24 mm (mínimo).
Resolução da imagem: 320x480 pixels (mínimo).
Detecção: Dedo Vivo (Live Finger Detection, LFV).
Garantia: 12 (doze) meses, no mínimo. </v>
      </c>
      <c r="C11" s="37" t="str">
        <f>Item2!C3</f>
        <v>unidade</v>
      </c>
      <c r="D11" s="37">
        <f>Item2!D3</f>
        <v>225</v>
      </c>
      <c r="E11" s="39">
        <f>Item2!E3</f>
        <v>689.18</v>
      </c>
      <c r="F11" s="39">
        <f>(ROUND(E11,2)*D11)</f>
        <v>155065.5</v>
      </c>
    </row>
    <row r="12" spans="1:6" ht="15.75" customHeight="1">
      <c r="A12" s="40"/>
      <c r="B12" s="40"/>
      <c r="C12" s="55" t="s">
        <v>41</v>
      </c>
      <c r="D12" s="55"/>
      <c r="E12" s="55"/>
      <c r="F12" s="41">
        <f>SUM(F10:F11)</f>
        <v>206754</v>
      </c>
    </row>
  </sheetData>
  <mergeCells count="4">
    <mergeCell ref="A8:F8"/>
    <mergeCell ref="C12:E12"/>
    <mergeCell ref="A5:F5"/>
    <mergeCell ref="A6:F6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r:id="rId1"/>
  <headerFooter>
    <oddFooter>&amp;L&amp;"-,Negrito"Estimativa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"/>
  <sheetViews>
    <sheetView tabSelected="1" view="pageBreakPreview" zoomScaleNormal="100" workbookViewId="0">
      <selection activeCell="C13" sqref="C13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6" s="35" customFormat="1" ht="15.75" customHeight="1">
      <c r="A1" s="55" t="s">
        <v>44</v>
      </c>
      <c r="B1" s="55"/>
      <c r="C1" s="55"/>
      <c r="D1" s="55"/>
      <c r="E1" s="55"/>
      <c r="F1" s="55"/>
    </row>
    <row r="2" spans="1:6" s="35" customFormat="1" ht="25.5">
      <c r="A2" s="36" t="s">
        <v>35</v>
      </c>
      <c r="B2" s="36" t="s">
        <v>36</v>
      </c>
      <c r="C2" s="36" t="s">
        <v>37</v>
      </c>
      <c r="D2" s="36" t="s">
        <v>38</v>
      </c>
      <c r="E2" s="36" t="s">
        <v>39</v>
      </c>
      <c r="F2" s="36" t="s">
        <v>40</v>
      </c>
    </row>
    <row r="3" spans="1:6" s="35" customFormat="1" ht="17.25">
      <c r="A3" s="44" t="s">
        <v>45</v>
      </c>
      <c r="B3" s="57" t="str">
        <f>Item1!G20</f>
        <v>MANHUACU CONSTRUCAO, TERCEIRIZACAO E COMERCIALIZACAO DE MATERIAIS EIRELI</v>
      </c>
      <c r="C3" s="57"/>
      <c r="D3" s="57"/>
      <c r="E3" s="57"/>
      <c r="F3" s="57"/>
    </row>
    <row r="4" spans="1:6" s="35" customFormat="1" ht="153">
      <c r="A4" s="37">
        <v>1</v>
      </c>
      <c r="B4" s="38" t="str">
        <f>Item1!B3</f>
        <v xml:space="preserve">Leitor Biométrico para registro de ponto eletrônico
Interface: USB 2.0.
Tipo de sensor: Ótico.
Resolução: 500 dpi (mínimo).
Níveis de cinza: a partir de 256.
Compatibilidade de SDK: Fingerprint SDK (Griaule).
Compatibilidade de linguagem: Java.
Área de captura: 16 x 24 mm (mínimo).
Resolução da imagem: 320x480 pixels (mínimo).
Detecção: Dedo Vivo (Live Finger Detection, LFV).
Garantia: 12 (doze) meses, no mínimo. </v>
      </c>
      <c r="C4" s="37" t="str">
        <f>Item1!C3</f>
        <v>unidade</v>
      </c>
      <c r="D4" s="37">
        <f>Item1!D3</f>
        <v>75</v>
      </c>
      <c r="E4" s="39">
        <f>Item1!F3</f>
        <v>461.33</v>
      </c>
      <c r="F4" s="39">
        <f>(ROUND(E4,2)*D4)</f>
        <v>34599.75</v>
      </c>
    </row>
    <row r="5" spans="1:6" s="35" customFormat="1" ht="17.25">
      <c r="A5" s="44" t="s">
        <v>45</v>
      </c>
      <c r="B5" s="57" t="str">
        <f>Item2!G20</f>
        <v>MANHUACU CONSTRUCAO, TERCEIRIZACAO E COMERCIALIZACAO DE MATERIAIS EIRELI</v>
      </c>
      <c r="C5" s="57"/>
      <c r="D5" s="57"/>
      <c r="E5" s="57"/>
      <c r="F5" s="57"/>
    </row>
    <row r="6" spans="1:6" ht="153">
      <c r="A6" s="37">
        <v>2</v>
      </c>
      <c r="B6" s="38" t="str">
        <f>Item2!B3</f>
        <v xml:space="preserve">Leitor Biométrico para registro de ponto eletrônico
Interface: USB 2.0.
Tipo de sensor: Ótico.
Resolução: 500 dpi (mínimo).
Níveis de cinza: a partir de 256.
Compatibilidade de SDK: Fingerprint SDK (Griaule).
Compatibilidade de linguagem: Java.
Área de captura: 16 x 24 mm (mínimo).
Resolução da imagem: 320x480 pixels (mínimo).
Detecção: Dedo Vivo (Live Finger Detection, LFV).
Garantia: 12 (doze) meses, no mínimo. </v>
      </c>
      <c r="C6" s="37" t="str">
        <f>Item2!C3</f>
        <v>unidade</v>
      </c>
      <c r="D6" s="37">
        <f>Item2!D3</f>
        <v>225</v>
      </c>
      <c r="E6" s="39">
        <f>Item2!F3</f>
        <v>461.33</v>
      </c>
      <c r="F6" s="39">
        <f>(ROUND(E6,2)*D6)</f>
        <v>103799.25</v>
      </c>
    </row>
    <row r="7" spans="1:6" ht="36.75" customHeight="1">
      <c r="A7" s="40"/>
      <c r="B7" s="40"/>
      <c r="C7" s="55" t="s">
        <v>46</v>
      </c>
      <c r="D7" s="55"/>
      <c r="E7" s="55"/>
      <c r="F7" s="41">
        <f>SUM(F4:F6)</f>
        <v>138399</v>
      </c>
    </row>
  </sheetData>
  <mergeCells count="4">
    <mergeCell ref="C7:E7"/>
    <mergeCell ref="A1:F1"/>
    <mergeCell ref="B3:F3"/>
    <mergeCell ref="B5:F5"/>
  </mergeCells>
  <pageMargins left="0.51180555555555496" right="0.51180555555555496" top="0.78749999999999998" bottom="0.91249999999999998" header="0.51180555555555496" footer="0.78749999999999998"/>
  <pageSetup paperSize="9" scale="91" firstPageNumber="0" fitToHeight="0" orientation="landscape" horizontalDpi="300" verticalDpi="300" r:id="rId1"/>
  <headerFooter>
    <oddFooter>&amp;L&amp;"Calibri,Regular"&amp;9Estimativa em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  <vt:lpstr>menores!Print_Area_0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7</cp:revision>
  <cp:lastPrinted>2021-09-16T20:15:23Z</cp:lastPrinted>
  <dcterms:created xsi:type="dcterms:W3CDTF">2019-01-16T20:04:04Z</dcterms:created>
  <dcterms:modified xsi:type="dcterms:W3CDTF">2021-11-11T13:40:25Z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